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Dropbox\Ceges\Info\Excel2016_halado_fvek\Táblázatok a képekhez animokhoz\"/>
    </mc:Choice>
  </mc:AlternateContent>
  <bookViews>
    <workbookView xWindow="0" yWindow="0" windowWidth="23040" windowHeight="9780"/>
  </bookViews>
  <sheets>
    <sheet name="2015" sheetId="2" r:id="rId1"/>
    <sheet name="2016" sheetId="5" r:id="rId2"/>
    <sheet name="árak" sheetId="3" r:id="rId3"/>
    <sheet name="új árak" sheetId="6" state="hidden" r:id="rId4"/>
    <sheet name="raktárkészlet" sheetId="4" r:id="rId5"/>
  </sheets>
  <definedNames>
    <definedName name="_xlnm._FilterDatabase" localSheetId="0" hidden="1">'2015'!$A$1:$M$18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2" i="3"/>
  <c r="L2" i="5" l="1"/>
  <c r="G2" i="3" l="1"/>
  <c r="G3" i="3"/>
  <c r="G4" i="3"/>
  <c r="G5" i="3"/>
  <c r="G6" i="3"/>
  <c r="G7" i="3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H19" i="5" l="1"/>
  <c r="H20" i="5"/>
  <c r="H21" i="5"/>
  <c r="H22" i="5"/>
  <c r="H4" i="5"/>
  <c r="H5" i="5"/>
  <c r="H6" i="5"/>
  <c r="H8" i="5"/>
  <c r="H9" i="5"/>
  <c r="H10" i="5"/>
  <c r="H12" i="5"/>
  <c r="H13" i="5"/>
  <c r="H14" i="5"/>
  <c r="H16" i="5"/>
  <c r="H17" i="5"/>
  <c r="H18" i="5"/>
  <c r="H2" i="5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H15" i="5"/>
  <c r="H11" i="5"/>
  <c r="H7" i="5"/>
  <c r="H3" i="5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2" i="2"/>
  <c r="I10" i="2" l="1"/>
  <c r="I6" i="2"/>
  <c r="I17" i="2"/>
  <c r="I13" i="2"/>
  <c r="I9" i="2"/>
  <c r="I5" i="2"/>
  <c r="I18" i="2"/>
  <c r="I12" i="2"/>
  <c r="I8" i="2"/>
  <c r="I4" i="2"/>
  <c r="I14" i="2"/>
  <c r="I16" i="2"/>
  <c r="I2" i="2"/>
  <c r="I15" i="2"/>
  <c r="I11" i="2"/>
  <c r="I7" i="2"/>
  <c r="I3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</calcChain>
</file>

<file path=xl/sharedStrings.xml><?xml version="1.0" encoding="utf-8"?>
<sst xmlns="http://schemas.openxmlformats.org/spreadsheetml/2006/main" count="293" uniqueCount="70">
  <si>
    <t>Rendelés azonosító</t>
  </si>
  <si>
    <t>Termék</t>
  </si>
  <si>
    <t>Egységár</t>
  </si>
  <si>
    <t>Mennyiség</t>
  </si>
  <si>
    <t>Összérték</t>
  </si>
  <si>
    <t>Kedvezmény</t>
  </si>
  <si>
    <t>Dátum</t>
  </si>
  <si>
    <t>Vevő</t>
  </si>
  <si>
    <t>Kategória</t>
  </si>
  <si>
    <t>Alfa Kft.</t>
  </si>
  <si>
    <t>Béta Bt.</t>
  </si>
  <si>
    <t>Gamma Rt.</t>
  </si>
  <si>
    <t>laptop</t>
  </si>
  <si>
    <t>tablet</t>
  </si>
  <si>
    <t>mobiltelefon</t>
  </si>
  <si>
    <t>akkumulátor</t>
  </si>
  <si>
    <t>töltő</t>
  </si>
  <si>
    <t>kábel</t>
  </si>
  <si>
    <t>Szín</t>
  </si>
  <si>
    <t>fekete</t>
  </si>
  <si>
    <t>szürke</t>
  </si>
  <si>
    <t>fehér</t>
  </si>
  <si>
    <t>Alsó értékhatár</t>
  </si>
  <si>
    <t>normál</t>
  </si>
  <si>
    <t>VIP</t>
  </si>
  <si>
    <t>nagy értékű</t>
  </si>
  <si>
    <t>extra</t>
  </si>
  <si>
    <t>Raktáron</t>
  </si>
  <si>
    <t>Raktáron van belőle</t>
  </si>
  <si>
    <t>Delta Bt.</t>
  </si>
  <si>
    <t>Epszilon Kft.</t>
  </si>
  <si>
    <t>Théta Kft.</t>
  </si>
  <si>
    <t>Raktárkészlet</t>
  </si>
  <si>
    <t>Átlag</t>
  </si>
  <si>
    <t>Kedvezményes ár</t>
  </si>
  <si>
    <t>Csomagolás</t>
  </si>
  <si>
    <t>Terméknév</t>
  </si>
  <si>
    <t>Termékkód</t>
  </si>
  <si>
    <t>XY0001</t>
  </si>
  <si>
    <t>XY0002</t>
  </si>
  <si>
    <t>XY0003</t>
  </si>
  <si>
    <t>XY0004</t>
  </si>
  <si>
    <t>XY0005</t>
  </si>
  <si>
    <t>XY0006</t>
  </si>
  <si>
    <t>Átlagos rendelés (db)</t>
  </si>
  <si>
    <t>Átlagos bevétel</t>
  </si>
  <si>
    <t>Javítva</t>
  </si>
  <si>
    <t>Tavaly</t>
  </si>
  <si>
    <t>Évértékelés</t>
  </si>
  <si>
    <t>Vevők száma:</t>
  </si>
  <si>
    <t>Összbevétel:</t>
  </si>
  <si>
    <t>Átlagosan:</t>
  </si>
  <si>
    <t>NB-001</t>
  </si>
  <si>
    <t>NB-002</t>
  </si>
  <si>
    <t>ACC-001</t>
  </si>
  <si>
    <t>CAB-001</t>
  </si>
  <si>
    <t>MB-003</t>
  </si>
  <si>
    <t>TAB-001</t>
  </si>
  <si>
    <t>TAB-002</t>
  </si>
  <si>
    <t>TAB-003</t>
  </si>
  <si>
    <t>MOB-001</t>
  </si>
  <si>
    <t>MOB-002</t>
  </si>
  <si>
    <t>MOB-003</t>
  </si>
  <si>
    <t>CHARG-001</t>
  </si>
  <si>
    <t>NB-003</t>
  </si>
  <si>
    <t>Legtöbb</t>
  </si>
  <si>
    <t>Legnagyobb eladás  világos színű (nem fekete) termékekből:</t>
  </si>
  <si>
    <t>Laptopok és szürke színű termékek eladása:</t>
  </si>
  <si>
    <t>Nyári eladások összértéke:</t>
  </si>
  <si>
    <t>Téli, tavaszi és őszi eladások összértéke: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</si>
</sst>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[$Ft-40E]_-;\-* #,##0\ [$Ft-40E]_-;_-* &quot;-&quot;??\ [$Ft-40E]_-;_-@_-"/>
    <numFmt numFmtId="165" formatCode="#,##0\ &quot;Ft&quot;"/>
    <numFmt numFmtId="166" formatCode="General&quot; db&quot;"/>
    <numFmt numFmtId="167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9C6500"/>
      <name val="Calibri"/>
      <family val="2"/>
      <charset val="238"/>
      <scheme val="minor"/>
    </font>
    <font>
      <sz val="9"/>
      <color rgb="FF9C6500"/>
      <name val="Calibri"/>
      <family val="2"/>
      <charset val="238"/>
      <scheme val="minor"/>
    </font>
    <font>
      <sz val="10"/>
      <color theme="1" tint="0.14999847407452621"/>
      <name val="Calibri"/>
      <family val="2"/>
      <charset val="238"/>
      <scheme val="minor"/>
    </font>
    <font>
      <sz val="10"/>
      <color theme="2" tint="-0.89999084444715716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5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5" tint="-0.499984740745262"/>
      </top>
      <bottom/>
      <diagonal/>
    </border>
    <border>
      <left/>
      <right style="thin">
        <color indexed="64"/>
      </right>
      <top style="thin">
        <color theme="5" tint="-0.499984740745262"/>
      </top>
      <bottom/>
      <diagonal/>
    </border>
    <border>
      <left style="thin">
        <color indexed="64"/>
      </left>
      <right/>
      <top/>
      <bottom style="thin">
        <color theme="5" tint="-0.499984740745262"/>
      </bottom>
      <diagonal/>
    </border>
    <border>
      <left/>
      <right style="thin">
        <color indexed="64"/>
      </right>
      <top/>
      <bottom style="thin">
        <color theme="5" tint="-0.499984740745262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2" borderId="0" applyNumberFormat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4" borderId="0" xfId="2" applyFont="1" applyAlignment="1">
      <alignment horizontal="center" vertical="center" wrapText="1"/>
    </xf>
    <xf numFmtId="164" fontId="6" fillId="4" borderId="0" xfId="2" applyNumberFormat="1" applyFont="1" applyAlignment="1">
      <alignment horizontal="center" vertical="center" wrapText="1"/>
    </xf>
    <xf numFmtId="0" fontId="1" fillId="2" borderId="1" xfId="3" applyBorder="1"/>
    <xf numFmtId="0" fontId="1" fillId="2" borderId="0" xfId="3"/>
    <xf numFmtId="0" fontId="6" fillId="4" borderId="2" xfId="2" applyFont="1" applyBorder="1" applyAlignment="1">
      <alignment horizontal="center" vertical="center" wrapText="1"/>
    </xf>
    <xf numFmtId="0" fontId="6" fillId="4" borderId="3" xfId="2" applyFont="1" applyBorder="1" applyAlignment="1">
      <alignment horizontal="center" vertical="center" wrapText="1"/>
    </xf>
    <xf numFmtId="164" fontId="7" fillId="3" borderId="0" xfId="1" applyNumberFormat="1" applyFont="1"/>
    <xf numFmtId="0" fontId="7" fillId="3" borderId="0" xfId="1" applyFont="1" applyAlignment="1">
      <alignment horizontal="center"/>
    </xf>
    <xf numFmtId="0" fontId="1" fillId="0" borderId="0" xfId="3" applyFill="1"/>
    <xf numFmtId="0" fontId="1" fillId="0" borderId="8" xfId="3" applyFill="1" applyBorder="1"/>
    <xf numFmtId="0" fontId="0" fillId="0" borderId="8" xfId="0" applyBorder="1" applyAlignment="1">
      <alignment horizontal="center"/>
    </xf>
    <xf numFmtId="0" fontId="1" fillId="0" borderId="0" xfId="3" applyFill="1" applyBorder="1"/>
    <xf numFmtId="0" fontId="0" fillId="0" borderId="0" xfId="0" applyBorder="1" applyAlignment="1">
      <alignment horizontal="center"/>
    </xf>
    <xf numFmtId="0" fontId="1" fillId="0" borderId="9" xfId="3" applyFill="1" applyBorder="1"/>
    <xf numFmtId="0" fontId="0" fillId="0" borderId="9" xfId="0" applyBorder="1" applyAlignment="1">
      <alignment horizontal="center"/>
    </xf>
    <xf numFmtId="0" fontId="1" fillId="0" borderId="10" xfId="3" applyFill="1" applyBorder="1"/>
    <xf numFmtId="0" fontId="0" fillId="0" borderId="10" xfId="0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1" xfId="3" applyFont="1" applyBorder="1" applyAlignment="1">
      <alignment horizontal="center"/>
    </xf>
    <xf numFmtId="9" fontId="7" fillId="3" borderId="0" xfId="1" applyNumberFormat="1" applyFont="1" applyAlignment="1">
      <alignment horizontal="center"/>
    </xf>
    <xf numFmtId="9" fontId="8" fillId="3" borderId="0" xfId="1" applyNumberFormat="1" applyFont="1" applyAlignment="1">
      <alignment horizontal="center"/>
    </xf>
    <xf numFmtId="0" fontId="8" fillId="3" borderId="0" xfId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3" applyFont="1" applyFill="1"/>
    <xf numFmtId="0" fontId="9" fillId="2" borderId="13" xfId="3" applyFont="1" applyBorder="1" applyAlignment="1">
      <alignment horizontal="center" vertical="center"/>
    </xf>
    <xf numFmtId="0" fontId="9" fillId="2" borderId="1" xfId="3" applyFont="1" applyBorder="1" applyAlignment="1">
      <alignment horizontal="center" vertical="center"/>
    </xf>
    <xf numFmtId="0" fontId="9" fillId="2" borderId="14" xfId="3" applyFont="1" applyBorder="1" applyAlignment="1">
      <alignment horizontal="center" vertical="center"/>
    </xf>
    <xf numFmtId="0" fontId="9" fillId="0" borderId="11" xfId="3" applyFont="1" applyFill="1" applyBorder="1"/>
    <xf numFmtId="0" fontId="9" fillId="0" borderId="8" xfId="0" applyFont="1" applyBorder="1" applyAlignment="1">
      <alignment horizontal="center"/>
    </xf>
    <xf numFmtId="166" fontId="9" fillId="0" borderId="12" xfId="0" applyNumberFormat="1" applyFont="1" applyBorder="1" applyAlignment="1">
      <alignment horizontal="center"/>
    </xf>
    <xf numFmtId="0" fontId="9" fillId="0" borderId="4" xfId="3" applyFont="1" applyFill="1" applyBorder="1"/>
    <xf numFmtId="0" fontId="9" fillId="0" borderId="0" xfId="0" applyFont="1" applyBorder="1" applyAlignment="1">
      <alignment horizontal="center"/>
    </xf>
    <xf numFmtId="166" fontId="9" fillId="0" borderId="5" xfId="0" applyNumberFormat="1" applyFont="1" applyBorder="1" applyAlignment="1">
      <alignment horizontal="center"/>
    </xf>
    <xf numFmtId="0" fontId="9" fillId="0" borderId="6" xfId="3" applyFont="1" applyFill="1" applyBorder="1"/>
    <xf numFmtId="0" fontId="9" fillId="0" borderId="9" xfId="0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9" fillId="0" borderId="2" xfId="3" applyFont="1" applyFill="1" applyBorder="1"/>
    <xf numFmtId="0" fontId="9" fillId="0" borderId="10" xfId="0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/>
    <xf numFmtId="0" fontId="9" fillId="0" borderId="5" xfId="0" applyFont="1" applyBorder="1" applyAlignment="1">
      <alignment horizontal="center"/>
    </xf>
    <xf numFmtId="165" fontId="9" fillId="0" borderId="6" xfId="0" applyNumberFormat="1" applyFont="1" applyBorder="1"/>
    <xf numFmtId="0" fontId="9" fillId="0" borderId="7" xfId="0" applyFont="1" applyBorder="1" applyAlignment="1">
      <alignment horizontal="center"/>
    </xf>
    <xf numFmtId="164" fontId="3" fillId="3" borderId="0" xfId="1" applyNumberFormat="1"/>
    <xf numFmtId="0" fontId="0" fillId="2" borderId="1" xfId="3" applyFont="1" applyBorder="1"/>
    <xf numFmtId="0" fontId="0" fillId="2" borderId="0" xfId="3" applyFont="1"/>
    <xf numFmtId="0" fontId="5" fillId="2" borderId="1" xfId="3" applyFont="1" applyBorder="1"/>
    <xf numFmtId="0" fontId="5" fillId="2" borderId="0" xfId="3" applyFont="1"/>
    <xf numFmtId="164" fontId="9" fillId="0" borderId="0" xfId="0" applyNumberFormat="1" applyFont="1"/>
    <xf numFmtId="167" fontId="0" fillId="0" borderId="0" xfId="0" applyNumberFormat="1" applyAlignment="1">
      <alignment horizontal="center"/>
    </xf>
    <xf numFmtId="0" fontId="0" fillId="6" borderId="1" xfId="3" applyFont="1" applyFill="1" applyBorder="1"/>
    <xf numFmtId="0" fontId="0" fillId="6" borderId="1" xfId="3" applyFont="1" applyFill="1" applyBorder="1" applyAlignment="1">
      <alignment horizontal="center"/>
    </xf>
    <xf numFmtId="167" fontId="3" fillId="3" borderId="0" xfId="1" applyNumberFormat="1" applyAlignment="1">
      <alignment horizontal="center"/>
    </xf>
    <xf numFmtId="0" fontId="3" fillId="3" borderId="0" xfId="1" applyAlignment="1">
      <alignment horizontal="center"/>
    </xf>
    <xf numFmtId="0" fontId="10" fillId="0" borderId="0" xfId="0" applyFont="1" applyAlignment="1">
      <alignment horizontal="right"/>
    </xf>
    <xf numFmtId="0" fontId="0" fillId="0" borderId="8" xfId="3" applyFont="1" applyFill="1" applyBorder="1"/>
    <xf numFmtId="0" fontId="0" fillId="0" borderId="0" xfId="3" applyFont="1" applyFill="1" applyBorder="1"/>
    <xf numFmtId="0" fontId="0" fillId="0" borderId="9" xfId="3" applyFont="1" applyFill="1" applyBorder="1"/>
    <xf numFmtId="0" fontId="0" fillId="0" borderId="10" xfId="3" applyFont="1" applyFill="1" applyBorder="1"/>
    <xf numFmtId="0" fontId="0" fillId="0" borderId="0" xfId="3" applyFont="1" applyFill="1"/>
    <xf numFmtId="166" fontId="3" fillId="3" borderId="0" xfId="1" applyNumberFormat="1" applyAlignment="1">
      <alignment horizontal="center"/>
    </xf>
    <xf numFmtId="0" fontId="1" fillId="2" borderId="1" xfId="3" applyBorder="1" applyAlignment="1">
      <alignment horizontal="center"/>
    </xf>
    <xf numFmtId="0" fontId="5" fillId="0" borderId="0" xfId="0" applyFont="1" applyAlignment="1">
      <alignment horizontal="left"/>
    </xf>
    <xf numFmtId="0" fontId="12" fillId="5" borderId="0" xfId="0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1" fontId="7" fillId="3" borderId="0" xfId="1" applyNumberFormat="1" applyFont="1" applyAlignment="1">
      <alignment horizontal="center"/>
    </xf>
    <xf numFmtId="165" fontId="7" fillId="3" borderId="0" xfId="1" applyNumberFormat="1" applyFont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1" fillId="4" borderId="0" xfId="2" applyFont="1" applyAlignment="1">
      <alignment horizontal="center" vertical="center" wrapText="1"/>
    </xf>
  </cellXfs>
  <cellStyles count="4">
    <cellStyle name="20% - 1. jelölőszín" xfId="3" builtinId="30"/>
    <cellStyle name="Jelölőszín 1" xfId="2" builtinId="29"/>
    <cellStyle name="Normál" xfId="0" builtinId="0"/>
    <cellStyle name="Semleges" xfId="1" builtinId="28"/>
  </cellStyles>
  <dxfs count="0"/>
  <tableStyles count="0" defaultTableStyle="TableStyleMedium2" defaultPivotStyle="PivotStyleLight16"/>
  <colors>
    <mruColors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X37"/>
  <sheetViews>
    <sheetView tabSelected="1" workbookViewId="0">
      <selection activeCell="G36" sqref="G36"/>
    </sheetView>
  </sheetViews>
  <sheetFormatPr defaultColWidth="9.109375" defaultRowHeight="13.8" x14ac:dyDescent="0.3"/>
  <cols>
    <col min="1" max="1" width="9.6640625" style="6" customWidth="1"/>
    <col min="2" max="2" width="11.33203125" style="6" customWidth="1"/>
    <col min="3" max="3" width="10.33203125" style="6" customWidth="1"/>
    <col min="4" max="4" width="13.44140625" style="3" customWidth="1"/>
    <col min="5" max="5" width="14.33203125" style="6" customWidth="1"/>
    <col min="6" max="6" width="11.33203125" style="5" customWidth="1"/>
    <col min="7" max="7" width="10.88671875" style="6" customWidth="1"/>
    <col min="8" max="8" width="13" style="5" customWidth="1"/>
    <col min="9" max="9" width="11.5546875" style="5" customWidth="1"/>
    <col min="10" max="10" width="11.109375" style="3" customWidth="1"/>
    <col min="11" max="12" width="18.33203125" style="3" customWidth="1"/>
    <col min="13" max="13" width="13" style="5" customWidth="1"/>
    <col min="14" max="14" width="5.33203125" style="3" customWidth="1"/>
    <col min="15" max="15" width="21.109375" style="3" customWidth="1"/>
    <col min="16" max="16" width="12.6640625" style="3" bestFit="1" customWidth="1"/>
    <col min="17" max="17" width="6.109375" style="3" customWidth="1"/>
    <col min="18" max="18" width="15.44140625" style="3" customWidth="1"/>
    <col min="19" max="19" width="10.6640625" style="3" customWidth="1"/>
    <col min="20" max="20" width="6.109375" style="3" customWidth="1"/>
    <col min="21" max="21" width="9.88671875" style="3" bestFit="1" customWidth="1"/>
    <col min="22" max="22" width="11" style="3" bestFit="1" customWidth="1"/>
    <col min="23" max="16384" width="9.109375" style="3"/>
  </cols>
  <sheetData>
    <row r="1" spans="1:24" s="4" customFormat="1" ht="27.6" x14ac:dyDescent="0.3">
      <c r="A1" s="8" t="s">
        <v>0</v>
      </c>
      <c r="B1" s="8" t="s">
        <v>6</v>
      </c>
      <c r="C1" s="8" t="s">
        <v>7</v>
      </c>
      <c r="D1" s="8" t="s">
        <v>1</v>
      </c>
      <c r="E1" s="8" t="s">
        <v>18</v>
      </c>
      <c r="F1" s="9" t="s">
        <v>2</v>
      </c>
      <c r="G1" s="8" t="s">
        <v>3</v>
      </c>
      <c r="H1" s="9" t="s">
        <v>4</v>
      </c>
      <c r="I1" s="9" t="s">
        <v>5</v>
      </c>
      <c r="J1" s="8" t="s">
        <v>8</v>
      </c>
      <c r="K1" s="8" t="s">
        <v>28</v>
      </c>
      <c r="L1" s="8" t="s">
        <v>37</v>
      </c>
      <c r="M1" s="8" t="s">
        <v>35</v>
      </c>
      <c r="N1" s="3"/>
      <c r="O1" s="8" t="s">
        <v>35</v>
      </c>
      <c r="P1" s="8" t="s">
        <v>35</v>
      </c>
      <c r="R1" s="12" t="s">
        <v>22</v>
      </c>
      <c r="S1" s="13" t="s">
        <v>8</v>
      </c>
      <c r="U1" s="79" t="s">
        <v>32</v>
      </c>
      <c r="V1" s="80"/>
      <c r="W1" s="80"/>
      <c r="X1" s="81"/>
    </row>
    <row r="2" spans="1:24" x14ac:dyDescent="0.3">
      <c r="A2" s="6">
        <v>1500</v>
      </c>
      <c r="B2" s="7">
        <v>42006</v>
      </c>
      <c r="C2" s="6" t="s">
        <v>9</v>
      </c>
      <c r="D2" s="3" t="s">
        <v>12</v>
      </c>
      <c r="E2" s="6" t="s">
        <v>21</v>
      </c>
      <c r="F2" s="14"/>
      <c r="G2" s="6">
        <v>1</v>
      </c>
      <c r="H2" s="5">
        <f>G2*F2</f>
        <v>0</v>
      </c>
      <c r="I2" s="31" t="str">
        <f>IF(AND(H2&gt;400000,K2&gt;50),10%,"")</f>
        <v/>
      </c>
      <c r="J2" s="15"/>
      <c r="K2" s="15"/>
      <c r="L2" s="15"/>
      <c r="M2" s="15"/>
      <c r="O2" s="15"/>
      <c r="P2" s="15"/>
      <c r="R2" s="51">
        <v>0</v>
      </c>
      <c r="S2" s="52" t="s">
        <v>23</v>
      </c>
      <c r="T2" s="34"/>
      <c r="U2" s="36" t="s">
        <v>37</v>
      </c>
      <c r="V2" s="37" t="s">
        <v>1</v>
      </c>
      <c r="W2" s="37" t="s">
        <v>18</v>
      </c>
      <c r="X2" s="38" t="s">
        <v>27</v>
      </c>
    </row>
    <row r="3" spans="1:24" x14ac:dyDescent="0.3">
      <c r="A3" s="6">
        <v>1501</v>
      </c>
      <c r="B3" s="7">
        <f>B2+22</f>
        <v>42028</v>
      </c>
      <c r="C3" s="6" t="s">
        <v>10</v>
      </c>
      <c r="D3" s="3" t="s">
        <v>13</v>
      </c>
      <c r="E3" s="6" t="s">
        <v>20</v>
      </c>
      <c r="F3" s="14"/>
      <c r="G3" s="6">
        <v>1</v>
      </c>
      <c r="H3" s="5">
        <f t="shared" ref="H3:H18" si="0">G3*F3</f>
        <v>0</v>
      </c>
      <c r="I3" s="31" t="str">
        <f t="shared" ref="I3:I18" si="1">IF(AND(H3&gt;400000,K3&gt;50),10%,"")</f>
        <v/>
      </c>
      <c r="J3" s="15"/>
      <c r="K3" s="15"/>
      <c r="L3" s="15"/>
      <c r="M3" s="15"/>
      <c r="O3" s="15"/>
      <c r="P3" s="15"/>
      <c r="R3" s="51">
        <v>300000</v>
      </c>
      <c r="S3" s="52" t="s">
        <v>25</v>
      </c>
      <c r="T3" s="34"/>
      <c r="U3" s="39" t="s">
        <v>52</v>
      </c>
      <c r="V3" s="39" t="s">
        <v>12</v>
      </c>
      <c r="W3" s="40" t="s">
        <v>19</v>
      </c>
      <c r="X3" s="41">
        <v>80</v>
      </c>
    </row>
    <row r="4" spans="1:24" x14ac:dyDescent="0.3">
      <c r="A4" s="6">
        <v>1502</v>
      </c>
      <c r="B4" s="7">
        <f t="shared" ref="B4:B18" si="2">B3+22</f>
        <v>42050</v>
      </c>
      <c r="C4" s="6" t="s">
        <v>9</v>
      </c>
      <c r="D4" s="3" t="s">
        <v>14</v>
      </c>
      <c r="E4" s="6" t="s">
        <v>21</v>
      </c>
      <c r="F4" s="14"/>
      <c r="G4" s="6">
        <v>2</v>
      </c>
      <c r="H4" s="5">
        <f t="shared" si="0"/>
        <v>0</v>
      </c>
      <c r="I4" s="31" t="str">
        <f t="shared" si="1"/>
        <v/>
      </c>
      <c r="J4" s="15"/>
      <c r="K4" s="15"/>
      <c r="L4" s="15"/>
      <c r="M4" s="15"/>
      <c r="R4" s="51">
        <v>1000000</v>
      </c>
      <c r="S4" s="52" t="s">
        <v>26</v>
      </c>
      <c r="T4" s="34"/>
      <c r="U4" s="42" t="s">
        <v>53</v>
      </c>
      <c r="V4" s="42" t="s">
        <v>12</v>
      </c>
      <c r="W4" s="43" t="s">
        <v>21</v>
      </c>
      <c r="X4" s="44">
        <v>50</v>
      </c>
    </row>
    <row r="5" spans="1:24" x14ac:dyDescent="0.3">
      <c r="A5" s="6">
        <v>1503</v>
      </c>
      <c r="B5" s="7">
        <f t="shared" si="2"/>
        <v>42072</v>
      </c>
      <c r="C5" s="6" t="s">
        <v>10</v>
      </c>
      <c r="D5" s="3" t="s">
        <v>15</v>
      </c>
      <c r="E5" s="6" t="s">
        <v>19</v>
      </c>
      <c r="F5" s="14"/>
      <c r="G5" s="6">
        <v>1</v>
      </c>
      <c r="H5" s="5">
        <f t="shared" si="0"/>
        <v>0</v>
      </c>
      <c r="I5" s="31" t="str">
        <f t="shared" si="1"/>
        <v/>
      </c>
      <c r="J5" s="15"/>
      <c r="K5" s="15"/>
      <c r="L5" s="15"/>
      <c r="M5" s="15"/>
      <c r="R5" s="53">
        <v>5000000</v>
      </c>
      <c r="S5" s="54" t="s">
        <v>24</v>
      </c>
      <c r="T5" s="34"/>
      <c r="U5" s="45" t="s">
        <v>64</v>
      </c>
      <c r="V5" s="45" t="s">
        <v>12</v>
      </c>
      <c r="W5" s="46" t="s">
        <v>20</v>
      </c>
      <c r="X5" s="47">
        <v>40</v>
      </c>
    </row>
    <row r="6" spans="1:24" x14ac:dyDescent="0.3">
      <c r="A6" s="6">
        <v>1504</v>
      </c>
      <c r="B6" s="7">
        <f t="shared" si="2"/>
        <v>42094</v>
      </c>
      <c r="C6" s="6" t="s">
        <v>10</v>
      </c>
      <c r="D6" s="3" t="s">
        <v>16</v>
      </c>
      <c r="E6" s="6" t="s">
        <v>19</v>
      </c>
      <c r="F6" s="14"/>
      <c r="G6" s="6">
        <v>1</v>
      </c>
      <c r="H6" s="5">
        <f t="shared" si="0"/>
        <v>0</v>
      </c>
      <c r="I6" s="31" t="str">
        <f t="shared" si="1"/>
        <v/>
      </c>
      <c r="J6" s="15"/>
      <c r="K6" s="15"/>
      <c r="L6" s="15"/>
      <c r="M6" s="15"/>
      <c r="U6" s="48" t="s">
        <v>57</v>
      </c>
      <c r="V6" s="48" t="s">
        <v>13</v>
      </c>
      <c r="W6" s="49" t="s">
        <v>19</v>
      </c>
      <c r="X6" s="50">
        <v>70</v>
      </c>
    </row>
    <row r="7" spans="1:24" x14ac:dyDescent="0.3">
      <c r="A7" s="6">
        <v>1505</v>
      </c>
      <c r="B7" s="7">
        <f t="shared" si="2"/>
        <v>42116</v>
      </c>
      <c r="C7" s="6" t="s">
        <v>10</v>
      </c>
      <c r="D7" s="3" t="s">
        <v>12</v>
      </c>
      <c r="E7" s="6" t="s">
        <v>21</v>
      </c>
      <c r="F7" s="14"/>
      <c r="G7" s="6">
        <v>30</v>
      </c>
      <c r="H7" s="5">
        <f t="shared" si="0"/>
        <v>0</v>
      </c>
      <c r="I7" s="31" t="str">
        <f t="shared" si="1"/>
        <v/>
      </c>
      <c r="J7" s="15"/>
      <c r="K7" s="15"/>
      <c r="L7" s="15"/>
      <c r="M7" s="15"/>
      <c r="U7" s="42" t="s">
        <v>58</v>
      </c>
      <c r="V7" s="42" t="s">
        <v>13</v>
      </c>
      <c r="W7" s="43" t="s">
        <v>21</v>
      </c>
      <c r="X7" s="44">
        <v>90</v>
      </c>
    </row>
    <row r="8" spans="1:24" x14ac:dyDescent="0.3">
      <c r="A8" s="6">
        <v>1506</v>
      </c>
      <c r="B8" s="7">
        <f t="shared" si="2"/>
        <v>42138</v>
      </c>
      <c r="C8" s="6" t="s">
        <v>11</v>
      </c>
      <c r="D8" s="3" t="s">
        <v>12</v>
      </c>
      <c r="E8" s="6" t="s">
        <v>20</v>
      </c>
      <c r="F8" s="14"/>
      <c r="G8" s="6">
        <v>2</v>
      </c>
      <c r="H8" s="5">
        <f t="shared" si="0"/>
        <v>0</v>
      </c>
      <c r="I8" s="31" t="str">
        <f t="shared" si="1"/>
        <v/>
      </c>
      <c r="J8" s="15"/>
      <c r="K8" s="15"/>
      <c r="L8" s="15"/>
      <c r="M8" s="15"/>
      <c r="U8" s="45" t="s">
        <v>59</v>
      </c>
      <c r="V8" s="45" t="s">
        <v>13</v>
      </c>
      <c r="W8" s="46" t="s">
        <v>20</v>
      </c>
      <c r="X8" s="47">
        <v>40</v>
      </c>
    </row>
    <row r="9" spans="1:24" x14ac:dyDescent="0.3">
      <c r="A9" s="6">
        <v>1507</v>
      </c>
      <c r="B9" s="7">
        <f t="shared" si="2"/>
        <v>42160</v>
      </c>
      <c r="C9" s="6" t="s">
        <v>9</v>
      </c>
      <c r="D9" s="3" t="s">
        <v>13</v>
      </c>
      <c r="E9" s="6" t="s">
        <v>21</v>
      </c>
      <c r="F9" s="14"/>
      <c r="G9" s="6">
        <v>1</v>
      </c>
      <c r="H9" s="5">
        <f t="shared" si="0"/>
        <v>0</v>
      </c>
      <c r="I9" s="31" t="str">
        <f t="shared" si="1"/>
        <v/>
      </c>
      <c r="J9" s="15"/>
      <c r="K9" s="15"/>
      <c r="L9" s="15"/>
      <c r="M9" s="15"/>
      <c r="U9" s="48" t="s">
        <v>60</v>
      </c>
      <c r="V9" s="48" t="s">
        <v>14</v>
      </c>
      <c r="W9" s="49" t="s">
        <v>19</v>
      </c>
      <c r="X9" s="50">
        <v>100</v>
      </c>
    </row>
    <row r="10" spans="1:24" x14ac:dyDescent="0.3">
      <c r="A10" s="6">
        <v>1508</v>
      </c>
      <c r="B10" s="7">
        <f t="shared" si="2"/>
        <v>42182</v>
      </c>
      <c r="C10" s="6" t="s">
        <v>9</v>
      </c>
      <c r="D10" s="3" t="s">
        <v>14</v>
      </c>
      <c r="E10" s="6" t="s">
        <v>20</v>
      </c>
      <c r="F10" s="14"/>
      <c r="G10" s="6">
        <v>5</v>
      </c>
      <c r="H10" s="5">
        <f t="shared" si="0"/>
        <v>0</v>
      </c>
      <c r="I10" s="31" t="str">
        <f t="shared" si="1"/>
        <v/>
      </c>
      <c r="J10" s="15"/>
      <c r="K10" s="15"/>
      <c r="L10" s="15"/>
      <c r="M10" s="15"/>
      <c r="U10" s="42" t="s">
        <v>61</v>
      </c>
      <c r="V10" s="42" t="s">
        <v>14</v>
      </c>
      <c r="W10" s="43" t="s">
        <v>21</v>
      </c>
      <c r="X10" s="44">
        <v>120</v>
      </c>
    </row>
    <row r="11" spans="1:24" x14ac:dyDescent="0.3">
      <c r="A11" s="6">
        <v>1509</v>
      </c>
      <c r="B11" s="7">
        <f t="shared" si="2"/>
        <v>42204</v>
      </c>
      <c r="C11" s="6" t="s">
        <v>10</v>
      </c>
      <c r="D11" s="3" t="s">
        <v>12</v>
      </c>
      <c r="E11" s="6" t="s">
        <v>20</v>
      </c>
      <c r="F11" s="14"/>
      <c r="G11" s="6">
        <v>12</v>
      </c>
      <c r="H11" s="5">
        <f t="shared" si="0"/>
        <v>0</v>
      </c>
      <c r="I11" s="31" t="str">
        <f t="shared" si="1"/>
        <v/>
      </c>
      <c r="J11" s="15"/>
      <c r="K11" s="15"/>
      <c r="L11" s="15"/>
      <c r="M11" s="15"/>
      <c r="U11" s="45" t="s">
        <v>62</v>
      </c>
      <c r="V11" s="45" t="s">
        <v>14</v>
      </c>
      <c r="W11" s="46" t="s">
        <v>20</v>
      </c>
      <c r="X11" s="47">
        <v>60</v>
      </c>
    </row>
    <row r="12" spans="1:24" x14ac:dyDescent="0.3">
      <c r="A12" s="6">
        <v>1510</v>
      </c>
      <c r="B12" s="7">
        <f t="shared" si="2"/>
        <v>42226</v>
      </c>
      <c r="C12" s="6" t="s">
        <v>11</v>
      </c>
      <c r="D12" s="3" t="s">
        <v>16</v>
      </c>
      <c r="E12" s="6" t="s">
        <v>19</v>
      </c>
      <c r="F12" s="14"/>
      <c r="G12" s="6">
        <v>2</v>
      </c>
      <c r="H12" s="5">
        <f t="shared" si="0"/>
        <v>0</v>
      </c>
      <c r="I12" s="31" t="str">
        <f t="shared" si="1"/>
        <v/>
      </c>
      <c r="J12" s="15"/>
      <c r="K12" s="15"/>
      <c r="L12" s="15"/>
      <c r="M12" s="15"/>
      <c r="U12" s="42" t="s">
        <v>54</v>
      </c>
      <c r="V12" s="42" t="s">
        <v>15</v>
      </c>
      <c r="W12" s="43" t="s">
        <v>19</v>
      </c>
      <c r="X12" s="44">
        <v>80</v>
      </c>
    </row>
    <row r="13" spans="1:24" x14ac:dyDescent="0.3">
      <c r="A13" s="6">
        <v>1511</v>
      </c>
      <c r="B13" s="7">
        <f t="shared" si="2"/>
        <v>42248</v>
      </c>
      <c r="C13" s="6" t="s">
        <v>11</v>
      </c>
      <c r="D13" s="3" t="s">
        <v>17</v>
      </c>
      <c r="E13" s="6" t="s">
        <v>19</v>
      </c>
      <c r="F13" s="14"/>
      <c r="G13" s="6">
        <v>10</v>
      </c>
      <c r="H13" s="5">
        <f t="shared" si="0"/>
        <v>0</v>
      </c>
      <c r="I13" s="31" t="str">
        <f t="shared" si="1"/>
        <v/>
      </c>
      <c r="J13" s="15"/>
      <c r="K13" s="15"/>
      <c r="L13" s="15"/>
      <c r="M13" s="15"/>
      <c r="U13" s="42" t="s">
        <v>63</v>
      </c>
      <c r="V13" s="42" t="s">
        <v>16</v>
      </c>
      <c r="W13" s="43" t="s">
        <v>19</v>
      </c>
      <c r="X13" s="44">
        <v>100</v>
      </c>
    </row>
    <row r="14" spans="1:24" x14ac:dyDescent="0.3">
      <c r="A14" s="6">
        <v>1512</v>
      </c>
      <c r="B14" s="7">
        <f t="shared" si="2"/>
        <v>42270</v>
      </c>
      <c r="C14" s="6" t="s">
        <v>9</v>
      </c>
      <c r="D14" s="3" t="s">
        <v>12</v>
      </c>
      <c r="E14" s="6" t="s">
        <v>20</v>
      </c>
      <c r="F14" s="14"/>
      <c r="G14" s="6">
        <v>4</v>
      </c>
      <c r="H14" s="5">
        <f t="shared" si="0"/>
        <v>0</v>
      </c>
      <c r="I14" s="31" t="str">
        <f t="shared" si="1"/>
        <v/>
      </c>
      <c r="J14" s="15"/>
      <c r="K14" s="15"/>
      <c r="L14" s="15"/>
      <c r="M14" s="15"/>
      <c r="U14" s="45" t="s">
        <v>55</v>
      </c>
      <c r="V14" s="45" t="s">
        <v>17</v>
      </c>
      <c r="W14" s="46" t="s">
        <v>19</v>
      </c>
      <c r="X14" s="47">
        <v>200</v>
      </c>
    </row>
    <row r="15" spans="1:24" x14ac:dyDescent="0.3">
      <c r="A15" s="6">
        <v>1513</v>
      </c>
      <c r="B15" s="7">
        <f t="shared" si="2"/>
        <v>42292</v>
      </c>
      <c r="C15" s="6" t="s">
        <v>11</v>
      </c>
      <c r="D15" s="3" t="s">
        <v>13</v>
      </c>
      <c r="E15" s="6" t="s">
        <v>21</v>
      </c>
      <c r="F15" s="14"/>
      <c r="G15" s="6">
        <v>5</v>
      </c>
      <c r="H15" s="5">
        <f t="shared" si="0"/>
        <v>0</v>
      </c>
      <c r="I15" s="31" t="str">
        <f t="shared" si="1"/>
        <v/>
      </c>
      <c r="J15" s="15"/>
      <c r="K15" s="15"/>
      <c r="L15" s="15"/>
      <c r="M15" s="15"/>
    </row>
    <row r="16" spans="1:24" x14ac:dyDescent="0.3">
      <c r="A16" s="6">
        <v>1514</v>
      </c>
      <c r="B16" s="7">
        <f t="shared" si="2"/>
        <v>42314</v>
      </c>
      <c r="C16" s="6" t="s">
        <v>10</v>
      </c>
      <c r="D16" s="3" t="s">
        <v>14</v>
      </c>
      <c r="E16" s="6" t="s">
        <v>21</v>
      </c>
      <c r="F16" s="14"/>
      <c r="G16" s="6">
        <v>20</v>
      </c>
      <c r="H16" s="5">
        <f t="shared" si="0"/>
        <v>0</v>
      </c>
      <c r="I16" s="31" t="str">
        <f t="shared" si="1"/>
        <v/>
      </c>
      <c r="J16" s="15"/>
      <c r="K16" s="15"/>
      <c r="L16" s="15"/>
      <c r="M16" s="15"/>
    </row>
    <row r="17" spans="1:14" x14ac:dyDescent="0.3">
      <c r="A17" s="6">
        <v>1515</v>
      </c>
      <c r="B17" s="7">
        <f t="shared" si="2"/>
        <v>42336</v>
      </c>
      <c r="C17" s="6" t="s">
        <v>9</v>
      </c>
      <c r="D17" s="3" t="s">
        <v>15</v>
      </c>
      <c r="E17" s="6" t="s">
        <v>19</v>
      </c>
      <c r="F17" s="14"/>
      <c r="G17" s="6">
        <v>10</v>
      </c>
      <c r="H17" s="5">
        <f t="shared" si="0"/>
        <v>0</v>
      </c>
      <c r="I17" s="31" t="str">
        <f t="shared" si="1"/>
        <v/>
      </c>
      <c r="J17" s="15"/>
      <c r="K17" s="15"/>
      <c r="L17" s="15"/>
      <c r="M17" s="15"/>
    </row>
    <row r="18" spans="1:14" x14ac:dyDescent="0.3">
      <c r="A18" s="6">
        <v>1516</v>
      </c>
      <c r="B18" s="7">
        <f t="shared" si="2"/>
        <v>42358</v>
      </c>
      <c r="C18" s="6" t="s">
        <v>10</v>
      </c>
      <c r="D18" s="3" t="s">
        <v>17</v>
      </c>
      <c r="E18" s="6" t="s">
        <v>19</v>
      </c>
      <c r="F18" s="14"/>
      <c r="G18" s="6">
        <v>6</v>
      </c>
      <c r="H18" s="5">
        <f t="shared" si="0"/>
        <v>0</v>
      </c>
      <c r="I18" s="31" t="str">
        <f t="shared" si="1"/>
        <v/>
      </c>
      <c r="J18" s="15"/>
      <c r="K18" s="15"/>
      <c r="L18" s="15"/>
      <c r="M18" s="15"/>
    </row>
    <row r="19" spans="1:14" x14ac:dyDescent="0.3">
      <c r="B19" s="7"/>
    </row>
    <row r="20" spans="1:14" ht="29.25" customHeight="1" x14ac:dyDescent="0.3">
      <c r="B20" s="7"/>
    </row>
    <row r="21" spans="1:14" x14ac:dyDescent="0.3">
      <c r="A21" s="74" t="s">
        <v>67</v>
      </c>
      <c r="E21" s="77"/>
    </row>
    <row r="22" spans="1:14" ht="20.25" customHeight="1" x14ac:dyDescent="0.3">
      <c r="D22" s="8" t="s">
        <v>1</v>
      </c>
      <c r="E22" s="8" t="s">
        <v>18</v>
      </c>
      <c r="F22" s="9" t="s">
        <v>2</v>
      </c>
      <c r="G22" s="8" t="s">
        <v>3</v>
      </c>
      <c r="H22" s="9" t="s">
        <v>4</v>
      </c>
      <c r="I22" s="9" t="s">
        <v>5</v>
      </c>
      <c r="J22" s="8" t="s">
        <v>8</v>
      </c>
      <c r="K22" s="5"/>
      <c r="L22" s="5"/>
      <c r="N22" s="8" t="s">
        <v>35</v>
      </c>
    </row>
    <row r="23" spans="1:14" x14ac:dyDescent="0.3">
      <c r="D23" s="75"/>
      <c r="E23" s="75"/>
      <c r="F23" s="76"/>
      <c r="G23" s="75"/>
      <c r="H23" s="76"/>
      <c r="I23" s="76"/>
      <c r="J23" s="75"/>
      <c r="K23" s="5"/>
      <c r="L23" s="5"/>
    </row>
    <row r="24" spans="1:14" x14ac:dyDescent="0.3">
      <c r="D24" s="75"/>
      <c r="E24" s="75"/>
      <c r="F24" s="76"/>
      <c r="G24" s="75"/>
      <c r="H24" s="76"/>
      <c r="I24" s="76"/>
      <c r="J24" s="75"/>
      <c r="K24" s="5"/>
      <c r="L24" s="5"/>
    </row>
    <row r="25" spans="1:14" ht="31.5" customHeight="1" x14ac:dyDescent="0.3"/>
    <row r="26" spans="1:14" x14ac:dyDescent="0.3">
      <c r="A26" s="74" t="s">
        <v>66</v>
      </c>
      <c r="F26" s="77"/>
    </row>
    <row r="27" spans="1:14" x14ac:dyDescent="0.3">
      <c r="A27" s="74"/>
      <c r="D27" s="8" t="s">
        <v>18</v>
      </c>
      <c r="G27" s="5"/>
      <c r="J27" s="5"/>
      <c r="K27" s="5"/>
      <c r="L27" s="5"/>
    </row>
    <row r="28" spans="1:14" x14ac:dyDescent="0.3">
      <c r="A28" s="74"/>
      <c r="D28" s="75"/>
      <c r="G28" s="5"/>
      <c r="J28" s="5"/>
      <c r="K28" s="5"/>
      <c r="L28" s="5"/>
    </row>
    <row r="29" spans="1:14" ht="28.5" customHeight="1" x14ac:dyDescent="0.3">
      <c r="A29" s="74"/>
    </row>
    <row r="30" spans="1:14" x14ac:dyDescent="0.3">
      <c r="A30" s="74" t="s">
        <v>69</v>
      </c>
      <c r="E30" s="78"/>
    </row>
    <row r="31" spans="1:14" x14ac:dyDescent="0.3">
      <c r="A31" s="74"/>
      <c r="D31" s="8" t="s">
        <v>6</v>
      </c>
    </row>
    <row r="32" spans="1:14" x14ac:dyDescent="0.3">
      <c r="A32" s="74"/>
      <c r="D32" s="75"/>
    </row>
    <row r="33" spans="1:5" x14ac:dyDescent="0.3">
      <c r="A33" s="74"/>
      <c r="D33" s="75"/>
    </row>
    <row r="34" spans="1:5" ht="29.25" customHeight="1" x14ac:dyDescent="0.3">
      <c r="A34" s="74"/>
    </row>
    <row r="35" spans="1:5" x14ac:dyDescent="0.3">
      <c r="A35" s="74" t="s">
        <v>68</v>
      </c>
      <c r="E35" s="78"/>
    </row>
    <row r="36" spans="1:5" x14ac:dyDescent="0.3">
      <c r="A36" s="74"/>
      <c r="D36" s="8" t="s">
        <v>6</v>
      </c>
      <c r="E36" s="8" t="s">
        <v>6</v>
      </c>
    </row>
    <row r="37" spans="1:5" x14ac:dyDescent="0.3">
      <c r="A37" s="74"/>
      <c r="D37" s="75"/>
      <c r="E37" s="75"/>
    </row>
  </sheetData>
  <autoFilter ref="A1:M18"/>
  <mergeCells count="1">
    <mergeCell ref="U1:X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24"/>
  <sheetViews>
    <sheetView workbookViewId="0">
      <selection activeCell="V5" sqref="V5"/>
    </sheetView>
  </sheetViews>
  <sheetFormatPr defaultColWidth="9.109375" defaultRowHeight="13.8" x14ac:dyDescent="0.3"/>
  <cols>
    <col min="1" max="1" width="10.33203125" style="6" customWidth="1"/>
    <col min="2" max="2" width="10.5546875" style="6" customWidth="1"/>
    <col min="3" max="3" width="10.33203125" style="6" customWidth="1"/>
    <col min="4" max="4" width="11" style="3" bestFit="1" customWidth="1"/>
    <col min="5" max="5" width="8" style="6" customWidth="1"/>
    <col min="6" max="6" width="11.33203125" style="5" customWidth="1"/>
    <col min="7" max="7" width="10.6640625" style="6" customWidth="1"/>
    <col min="8" max="8" width="13.33203125" style="5" customWidth="1"/>
    <col min="9" max="9" width="10.88671875" style="5" bestFit="1" customWidth="1"/>
    <col min="10" max="10" width="6.5546875" style="6" bestFit="1" customWidth="1"/>
    <col min="11" max="11" width="10" style="3" bestFit="1" customWidth="1"/>
    <col min="12" max="12" width="14.44140625" style="3" bestFit="1" customWidth="1"/>
    <col min="13" max="13" width="4.88671875" style="3" customWidth="1"/>
    <col min="14" max="14" width="3.88671875" style="3" customWidth="1"/>
    <col min="15" max="15" width="3.44140625" style="3" customWidth="1"/>
    <col min="16" max="16" width="11" style="3" customWidth="1"/>
    <col min="17" max="17" width="4.33203125" style="3" customWidth="1"/>
    <col min="18" max="18" width="9.44140625" style="3" customWidth="1"/>
    <col min="19" max="19" width="10.44140625" style="3" customWidth="1"/>
    <col min="20" max="20" width="13.88671875" style="3" customWidth="1"/>
    <col min="21" max="21" width="15.109375" style="3" customWidth="1"/>
    <col min="22" max="22" width="13.88671875" style="3" customWidth="1"/>
    <col min="23" max="16384" width="9.109375" style="3"/>
  </cols>
  <sheetData>
    <row r="1" spans="1:22" s="4" customFormat="1" ht="24" customHeight="1" x14ac:dyDescent="0.3">
      <c r="A1" s="8" t="s">
        <v>0</v>
      </c>
      <c r="B1" s="8" t="s">
        <v>6</v>
      </c>
      <c r="C1" s="8" t="s">
        <v>7</v>
      </c>
      <c r="D1" s="8" t="s">
        <v>1</v>
      </c>
      <c r="E1" s="8" t="s">
        <v>18</v>
      </c>
      <c r="F1" s="9" t="s">
        <v>2</v>
      </c>
      <c r="G1" s="8" t="s">
        <v>3</v>
      </c>
      <c r="H1" s="9" t="s">
        <v>4</v>
      </c>
      <c r="I1" s="9" t="s">
        <v>5</v>
      </c>
      <c r="J1" s="9" t="s">
        <v>47</v>
      </c>
      <c r="K1" s="8" t="s">
        <v>8</v>
      </c>
      <c r="L1" s="8" t="s">
        <v>34</v>
      </c>
      <c r="P1" s="4" t="s">
        <v>33</v>
      </c>
      <c r="R1" s="58" t="s">
        <v>37</v>
      </c>
      <c r="S1" s="58" t="s">
        <v>2</v>
      </c>
      <c r="T1" s="58" t="s">
        <v>36</v>
      </c>
      <c r="U1" s="82" t="s">
        <v>48</v>
      </c>
      <c r="V1" s="82"/>
    </row>
    <row r="2" spans="1:22" ht="14.4" x14ac:dyDescent="0.3">
      <c r="A2" s="6">
        <v>1600</v>
      </c>
      <c r="B2" s="7">
        <v>42379</v>
      </c>
      <c r="C2" s="6" t="s">
        <v>9</v>
      </c>
      <c r="D2" s="3" t="s">
        <v>14</v>
      </c>
      <c r="E2" s="6" t="s">
        <v>21</v>
      </c>
      <c r="F2" s="14"/>
      <c r="G2" s="6">
        <v>2</v>
      </c>
      <c r="H2" s="5">
        <f>G2*F2</f>
        <v>0</v>
      </c>
      <c r="I2" s="32"/>
      <c r="J2" s="33"/>
      <c r="K2" s="31"/>
      <c r="L2" s="5">
        <f>IF(VLOOKUP(D2,árak!$B$2:$C$7,2,FALSE)&gt;AVERAGE(árak!$C$2:$C$7),VLOOKUP(D2,árak!$B$2:$C$7,2,FALSE)*G2*0.8,VLOOKUP(D2,árak!$B$2:$C$7,2,FALSE)*G2*0.9)</f>
        <v>160000</v>
      </c>
      <c r="P2" s="55"/>
      <c r="R2" s="59" t="s">
        <v>38</v>
      </c>
      <c r="S2" s="60">
        <v>200000</v>
      </c>
      <c r="T2" s="35" t="s">
        <v>12</v>
      </c>
      <c r="U2" s="66" t="s">
        <v>49</v>
      </c>
      <c r="V2" s="65"/>
    </row>
    <row r="3" spans="1:22" x14ac:dyDescent="0.3">
      <c r="A3" s="6">
        <v>1601</v>
      </c>
      <c r="B3" s="7">
        <f>B2+17</f>
        <v>42396</v>
      </c>
      <c r="C3" s="6" t="s">
        <v>29</v>
      </c>
      <c r="D3" s="3" t="s">
        <v>14</v>
      </c>
      <c r="E3" s="6" t="s">
        <v>21</v>
      </c>
      <c r="F3" s="14"/>
      <c r="G3" s="6">
        <v>2</v>
      </c>
      <c r="H3" s="5">
        <f t="shared" ref="H3:H22" si="0">G3*F3</f>
        <v>0</v>
      </c>
      <c r="I3" s="32"/>
      <c r="J3" s="33"/>
      <c r="K3" s="31"/>
      <c r="L3" s="5">
        <f>IF(VLOOKUP(D3,árak!$B$2:$C$7,2,FALSE)&gt;AVERAGE(árak!$C$2:$C$7),VLOOKUP(D3,árak!$B$2:$C$7,2,FALSE)*G3*0.8,VLOOKUP(D3,árak!$B$2:$C$7,2,FALSE)*G3*0.9)</f>
        <v>160000</v>
      </c>
      <c r="R3" s="59" t="s">
        <v>39</v>
      </c>
      <c r="S3" s="60">
        <v>150000</v>
      </c>
      <c r="T3" s="35" t="s">
        <v>13</v>
      </c>
      <c r="U3" s="66" t="s">
        <v>50</v>
      </c>
      <c r="V3" s="5"/>
    </row>
    <row r="4" spans="1:22" x14ac:dyDescent="0.3">
      <c r="A4" s="6">
        <v>1602</v>
      </c>
      <c r="B4" s="7">
        <f t="shared" ref="B4:B22" si="1">B3+17</f>
        <v>42413</v>
      </c>
      <c r="C4" s="6" t="s">
        <v>11</v>
      </c>
      <c r="D4" s="3" t="s">
        <v>13</v>
      </c>
      <c r="E4" s="6" t="s">
        <v>21</v>
      </c>
      <c r="F4" s="14"/>
      <c r="G4" s="6">
        <v>4</v>
      </c>
      <c r="H4" s="5">
        <f t="shared" si="0"/>
        <v>0</v>
      </c>
      <c r="I4" s="32"/>
      <c r="J4" s="33"/>
      <c r="K4" s="31"/>
      <c r="L4" s="5">
        <f>IF(VLOOKUP(D4,árak!$B$2:$C$7,2,FALSE)&gt;AVERAGE(árak!$C$2:$C$7),VLOOKUP(D4,árak!$B$2:$C$7,2,FALSE)*G4*0.8,VLOOKUP(D4,árak!$B$2:$C$7,2,FALSE)*G4*0.9)</f>
        <v>480000</v>
      </c>
      <c r="R4" s="59" t="s">
        <v>40</v>
      </c>
      <c r="S4" s="60">
        <v>100000</v>
      </c>
      <c r="T4" s="35" t="s">
        <v>14</v>
      </c>
    </row>
    <row r="5" spans="1:22" ht="14.4" x14ac:dyDescent="0.3">
      <c r="A5" s="6">
        <v>1603</v>
      </c>
      <c r="B5" s="7">
        <f t="shared" si="1"/>
        <v>42430</v>
      </c>
      <c r="C5" s="6" t="s">
        <v>29</v>
      </c>
      <c r="D5" s="3" t="s">
        <v>13</v>
      </c>
      <c r="E5" s="6" t="s">
        <v>21</v>
      </c>
      <c r="F5" s="14"/>
      <c r="G5" s="6">
        <v>5</v>
      </c>
      <c r="H5" s="5">
        <f t="shared" si="0"/>
        <v>0</v>
      </c>
      <c r="I5" s="32"/>
      <c r="J5" s="33"/>
      <c r="K5" s="31"/>
      <c r="L5" s="5">
        <f>IF(VLOOKUP(D5,árak!$B$2:$C$7,2,FALSE)&gt;AVERAGE(árak!$C$2:$C$7),VLOOKUP(D5,árak!$B$2:$C$7,2,FALSE)*G5*0.8,VLOOKUP(D5,árak!$B$2:$C$7,2,FALSE)*G5*0.9)</f>
        <v>600000</v>
      </c>
      <c r="R5" s="59" t="s">
        <v>41</v>
      </c>
      <c r="S5" s="60">
        <v>20000</v>
      </c>
      <c r="T5" s="35" t="s">
        <v>15</v>
      </c>
      <c r="U5" s="66" t="s">
        <v>51</v>
      </c>
      <c r="V5" s="55"/>
    </row>
    <row r="6" spans="1:22" x14ac:dyDescent="0.3">
      <c r="A6" s="6">
        <v>1604</v>
      </c>
      <c r="B6" s="7">
        <f t="shared" si="1"/>
        <v>42447</v>
      </c>
      <c r="C6" s="6" t="s">
        <v>30</v>
      </c>
      <c r="D6" s="3" t="s">
        <v>12</v>
      </c>
      <c r="E6" s="6" t="s">
        <v>21</v>
      </c>
      <c r="F6" s="14"/>
      <c r="G6" s="6">
        <v>6</v>
      </c>
      <c r="H6" s="5">
        <f t="shared" si="0"/>
        <v>0</v>
      </c>
      <c r="I6" s="32"/>
      <c r="J6" s="33"/>
      <c r="K6" s="31"/>
      <c r="L6" s="5">
        <f>IF(VLOOKUP(D6,árak!$B$2:$C$7,2,FALSE)&gt;AVERAGE(árak!$C$2:$C$7),VLOOKUP(D6,árak!$B$2:$C$7,2,FALSE)*G6*0.8,VLOOKUP(D6,árak!$B$2:$C$7,2,FALSE)*G6*0.9)</f>
        <v>960000</v>
      </c>
      <c r="R6" s="59" t="s">
        <v>42</v>
      </c>
      <c r="S6" s="60">
        <v>15000</v>
      </c>
      <c r="T6" s="35" t="s">
        <v>16</v>
      </c>
    </row>
    <row r="7" spans="1:22" x14ac:dyDescent="0.3">
      <c r="A7" s="6">
        <v>1605</v>
      </c>
      <c r="B7" s="7">
        <f t="shared" si="1"/>
        <v>42464</v>
      </c>
      <c r="C7" s="6" t="s">
        <v>10</v>
      </c>
      <c r="D7" s="3" t="s">
        <v>13</v>
      </c>
      <c r="E7" s="6" t="s">
        <v>21</v>
      </c>
      <c r="F7" s="14"/>
      <c r="G7" s="6">
        <v>30</v>
      </c>
      <c r="H7" s="5">
        <f t="shared" si="0"/>
        <v>0</v>
      </c>
      <c r="I7" s="32"/>
      <c r="J7" s="33"/>
      <c r="K7" s="31"/>
      <c r="L7" s="5">
        <f>IF(VLOOKUP(D7,árak!$B$2:$C$7,2,FALSE)&gt;AVERAGE(árak!$C$2:$C$7),VLOOKUP(D7,árak!$B$2:$C$7,2,FALSE)*G7*0.8,VLOOKUP(D7,árak!$B$2:$C$7,2,FALSE)*G7*0.9)</f>
        <v>3600000</v>
      </c>
      <c r="R7" s="59" t="s">
        <v>43</v>
      </c>
      <c r="S7" s="60">
        <v>2000</v>
      </c>
      <c r="T7" s="35" t="s">
        <v>17</v>
      </c>
    </row>
    <row r="8" spans="1:22" x14ac:dyDescent="0.3">
      <c r="A8" s="6">
        <v>1606</v>
      </c>
      <c r="B8" s="7">
        <f t="shared" si="1"/>
        <v>42481</v>
      </c>
      <c r="C8" s="6" t="s">
        <v>11</v>
      </c>
      <c r="D8" s="3" t="s">
        <v>14</v>
      </c>
      <c r="E8" s="6" t="s">
        <v>21</v>
      </c>
      <c r="F8" s="14"/>
      <c r="G8" s="6">
        <v>2</v>
      </c>
      <c r="H8" s="5">
        <f t="shared" si="0"/>
        <v>0</v>
      </c>
      <c r="I8" s="32"/>
      <c r="J8" s="33"/>
      <c r="K8" s="31"/>
      <c r="L8" s="5">
        <f>IF(VLOOKUP(D8,árak!$B$2:$C$7,2,FALSE)&gt;AVERAGE(árak!$C$2:$C$7),VLOOKUP(D8,árak!$B$2:$C$7,2,FALSE)*G8*0.8,VLOOKUP(D8,árak!$B$2:$C$7,2,FALSE)*G8*0.9)</f>
        <v>160000</v>
      </c>
    </row>
    <row r="9" spans="1:22" x14ac:dyDescent="0.3">
      <c r="A9" s="6">
        <v>1607</v>
      </c>
      <c r="B9" s="7">
        <f t="shared" si="1"/>
        <v>42498</v>
      </c>
      <c r="C9" s="6" t="s">
        <v>29</v>
      </c>
      <c r="D9" s="3" t="s">
        <v>16</v>
      </c>
      <c r="E9" s="6" t="s">
        <v>19</v>
      </c>
      <c r="F9" s="14"/>
      <c r="G9" s="6">
        <v>1</v>
      </c>
      <c r="H9" s="5">
        <f t="shared" si="0"/>
        <v>0</v>
      </c>
      <c r="I9" s="32"/>
      <c r="J9" s="33"/>
      <c r="K9" s="31"/>
      <c r="L9" s="5">
        <f>IF(VLOOKUP(D9,árak!$B$2:$C$7,2,FALSE)&gt;AVERAGE(árak!$C$2:$C$7),VLOOKUP(D9,árak!$B$2:$C$7,2,FALSE)*G9*0.8,VLOOKUP(D9,árak!$B$2:$C$7,2,FALSE)*G9*0.9)</f>
        <v>13500</v>
      </c>
    </row>
    <row r="10" spans="1:22" x14ac:dyDescent="0.3">
      <c r="A10" s="6">
        <v>1608</v>
      </c>
      <c r="B10" s="7">
        <f t="shared" si="1"/>
        <v>42515</v>
      </c>
      <c r="C10" s="6" t="s">
        <v>30</v>
      </c>
      <c r="D10" s="3" t="s">
        <v>16</v>
      </c>
      <c r="E10" s="6" t="s">
        <v>19</v>
      </c>
      <c r="F10" s="14"/>
      <c r="G10" s="6">
        <v>5</v>
      </c>
      <c r="H10" s="5">
        <f t="shared" si="0"/>
        <v>0</v>
      </c>
      <c r="I10" s="32"/>
      <c r="J10" s="33"/>
      <c r="K10" s="31"/>
      <c r="L10" s="5">
        <f>IF(VLOOKUP(D10,árak!$B$2:$C$7,2,FALSE)&gt;AVERAGE(árak!$C$2:$C$7),VLOOKUP(D10,árak!$B$2:$C$7,2,FALSE)*G10*0.8,VLOOKUP(D10,árak!$B$2:$C$7,2,FALSE)*G10*0.9)</f>
        <v>67500</v>
      </c>
    </row>
    <row r="11" spans="1:22" x14ac:dyDescent="0.3">
      <c r="A11" s="6">
        <v>1609</v>
      </c>
      <c r="B11" s="7">
        <f t="shared" si="1"/>
        <v>42532</v>
      </c>
      <c r="C11" s="6" t="s">
        <v>29</v>
      </c>
      <c r="D11" s="3" t="s">
        <v>12</v>
      </c>
      <c r="E11" s="6" t="s">
        <v>19</v>
      </c>
      <c r="F11" s="14"/>
      <c r="G11" s="6">
        <v>12</v>
      </c>
      <c r="H11" s="5">
        <f t="shared" si="0"/>
        <v>0</v>
      </c>
      <c r="I11" s="32"/>
      <c r="J11" s="33"/>
      <c r="K11" s="31"/>
      <c r="L11" s="5">
        <f>IF(VLOOKUP(D11,árak!$B$2:$C$7,2,FALSE)&gt;AVERAGE(árak!$C$2:$C$7),VLOOKUP(D11,árak!$B$2:$C$7,2,FALSE)*G11*0.8,VLOOKUP(D11,árak!$B$2:$C$7,2,FALSE)*G11*0.9)</f>
        <v>1920000</v>
      </c>
    </row>
    <row r="12" spans="1:22" x14ac:dyDescent="0.3">
      <c r="A12" s="6">
        <v>1610</v>
      </c>
      <c r="B12" s="7">
        <f t="shared" si="1"/>
        <v>42549</v>
      </c>
      <c r="C12" s="6" t="s">
        <v>11</v>
      </c>
      <c r="D12" s="3" t="s">
        <v>12</v>
      </c>
      <c r="E12" s="6" t="s">
        <v>19</v>
      </c>
      <c r="F12" s="14"/>
      <c r="G12" s="6">
        <v>2</v>
      </c>
      <c r="H12" s="5">
        <f t="shared" si="0"/>
        <v>0</v>
      </c>
      <c r="I12" s="32"/>
      <c r="J12" s="33"/>
      <c r="K12" s="31"/>
      <c r="L12" s="5">
        <f>IF(VLOOKUP(D12,árak!$B$2:$C$7,2,FALSE)&gt;AVERAGE(árak!$C$2:$C$7),VLOOKUP(D12,árak!$B$2:$C$7,2,FALSE)*G12*0.8,VLOOKUP(D12,árak!$B$2:$C$7,2,FALSE)*G12*0.9)</f>
        <v>320000</v>
      </c>
    </row>
    <row r="13" spans="1:22" x14ac:dyDescent="0.3">
      <c r="A13" s="6">
        <v>1611</v>
      </c>
      <c r="B13" s="7">
        <f t="shared" si="1"/>
        <v>42566</v>
      </c>
      <c r="C13" s="6" t="s">
        <v>30</v>
      </c>
      <c r="D13" s="3" t="s">
        <v>13</v>
      </c>
      <c r="E13" s="6" t="s">
        <v>19</v>
      </c>
      <c r="F13" s="14"/>
      <c r="G13" s="6">
        <v>10</v>
      </c>
      <c r="H13" s="5">
        <f t="shared" si="0"/>
        <v>0</v>
      </c>
      <c r="I13" s="32"/>
      <c r="J13" s="33"/>
      <c r="K13" s="31"/>
      <c r="L13" s="5">
        <f>IF(VLOOKUP(D13,árak!$B$2:$C$7,2,FALSE)&gt;AVERAGE(árak!$C$2:$C$7),VLOOKUP(D13,árak!$B$2:$C$7,2,FALSE)*G13*0.8,VLOOKUP(D13,árak!$B$2:$C$7,2,FALSE)*G13*0.9)</f>
        <v>1200000</v>
      </c>
    </row>
    <row r="14" spans="1:22" x14ac:dyDescent="0.3">
      <c r="A14" s="6">
        <v>1612</v>
      </c>
      <c r="B14" s="7">
        <f t="shared" si="1"/>
        <v>42583</v>
      </c>
      <c r="C14" s="6" t="s">
        <v>29</v>
      </c>
      <c r="D14" s="3" t="s">
        <v>14</v>
      </c>
      <c r="E14" s="6" t="s">
        <v>19</v>
      </c>
      <c r="F14" s="14"/>
      <c r="G14" s="6">
        <v>4</v>
      </c>
      <c r="H14" s="5">
        <f t="shared" si="0"/>
        <v>0</v>
      </c>
      <c r="I14" s="32"/>
      <c r="J14" s="33"/>
      <c r="K14" s="31"/>
      <c r="L14" s="5">
        <f>IF(VLOOKUP(D14,árak!$B$2:$C$7,2,FALSE)&gt;AVERAGE(árak!$C$2:$C$7),VLOOKUP(D14,árak!$B$2:$C$7,2,FALSE)*G14*0.8,VLOOKUP(D14,árak!$B$2:$C$7,2,FALSE)*G14*0.9)</f>
        <v>320000</v>
      </c>
    </row>
    <row r="15" spans="1:22" x14ac:dyDescent="0.3">
      <c r="A15" s="6">
        <v>1613</v>
      </c>
      <c r="B15" s="7">
        <f t="shared" si="1"/>
        <v>42600</v>
      </c>
      <c r="C15" s="6" t="s">
        <v>11</v>
      </c>
      <c r="D15" s="3" t="s">
        <v>12</v>
      </c>
      <c r="E15" s="6" t="s">
        <v>20</v>
      </c>
      <c r="F15" s="14"/>
      <c r="G15" s="6">
        <v>5</v>
      </c>
      <c r="H15" s="5">
        <f t="shared" si="0"/>
        <v>0</v>
      </c>
      <c r="I15" s="32"/>
      <c r="J15" s="33"/>
      <c r="K15" s="31"/>
      <c r="L15" s="5">
        <f>IF(VLOOKUP(D15,árak!$B$2:$C$7,2,FALSE)&gt;AVERAGE(árak!$C$2:$C$7),VLOOKUP(D15,árak!$B$2:$C$7,2,FALSE)*G15*0.8,VLOOKUP(D15,árak!$B$2:$C$7,2,FALSE)*G15*0.9)</f>
        <v>800000</v>
      </c>
    </row>
    <row r="16" spans="1:22" x14ac:dyDescent="0.3">
      <c r="A16" s="6">
        <v>1614</v>
      </c>
      <c r="B16" s="7">
        <f t="shared" si="1"/>
        <v>42617</v>
      </c>
      <c r="C16" s="6" t="s">
        <v>10</v>
      </c>
      <c r="D16" s="3" t="s">
        <v>16</v>
      </c>
      <c r="E16" s="6" t="s">
        <v>19</v>
      </c>
      <c r="F16" s="14"/>
      <c r="G16" s="6">
        <v>20</v>
      </c>
      <c r="H16" s="5">
        <f t="shared" si="0"/>
        <v>0</v>
      </c>
      <c r="I16" s="32"/>
      <c r="J16" s="33"/>
      <c r="K16" s="31"/>
      <c r="L16" s="5">
        <f>IF(VLOOKUP(D16,árak!$B$2:$C$7,2,FALSE)&gt;AVERAGE(árak!$C$2:$C$7),VLOOKUP(D16,árak!$B$2:$C$7,2,FALSE)*G16*0.8,VLOOKUP(D16,árak!$B$2:$C$7,2,FALSE)*G16*0.9)</f>
        <v>270000</v>
      </c>
    </row>
    <row r="17" spans="1:12" x14ac:dyDescent="0.3">
      <c r="A17" s="6">
        <v>1615</v>
      </c>
      <c r="B17" s="7">
        <f t="shared" si="1"/>
        <v>42634</v>
      </c>
      <c r="C17" s="6" t="s">
        <v>29</v>
      </c>
      <c r="D17" s="3" t="s">
        <v>17</v>
      </c>
      <c r="E17" s="6" t="s">
        <v>19</v>
      </c>
      <c r="F17" s="14"/>
      <c r="G17" s="6">
        <v>10</v>
      </c>
      <c r="H17" s="5">
        <f t="shared" si="0"/>
        <v>0</v>
      </c>
      <c r="I17" s="32"/>
      <c r="J17" s="33"/>
      <c r="K17" s="31"/>
      <c r="L17" s="5">
        <f>IF(VLOOKUP(D17,árak!$B$2:$C$7,2,FALSE)&gt;AVERAGE(árak!$C$2:$C$7),VLOOKUP(D17,árak!$B$2:$C$7,2,FALSE)*G17*0.8,VLOOKUP(D17,árak!$B$2:$C$7,2,FALSE)*G17*0.9)</f>
        <v>18000</v>
      </c>
    </row>
    <row r="18" spans="1:12" x14ac:dyDescent="0.3">
      <c r="A18" s="6">
        <v>1616</v>
      </c>
      <c r="B18" s="7">
        <f t="shared" si="1"/>
        <v>42651</v>
      </c>
      <c r="C18" s="6" t="s">
        <v>29</v>
      </c>
      <c r="D18" s="3" t="s">
        <v>12</v>
      </c>
      <c r="E18" s="6" t="s">
        <v>19</v>
      </c>
      <c r="F18" s="14"/>
      <c r="G18" s="6">
        <v>6</v>
      </c>
      <c r="H18" s="5">
        <f t="shared" si="0"/>
        <v>0</v>
      </c>
      <c r="I18" s="32"/>
      <c r="J18" s="33"/>
      <c r="K18" s="31"/>
      <c r="L18" s="5">
        <f>IF(VLOOKUP(D18,árak!$B$2:$C$7,2,FALSE)&gt;AVERAGE(árak!$C$2:$C$7),VLOOKUP(D18,árak!$B$2:$C$7,2,FALSE)*G18*0.8,VLOOKUP(D18,árak!$B$2:$C$7,2,FALSE)*G18*0.9)</f>
        <v>960000</v>
      </c>
    </row>
    <row r="19" spans="1:12" x14ac:dyDescent="0.3">
      <c r="A19" s="6">
        <v>1617</v>
      </c>
      <c r="B19" s="7">
        <f t="shared" si="1"/>
        <v>42668</v>
      </c>
      <c r="C19" s="6" t="s">
        <v>31</v>
      </c>
      <c r="D19" s="3" t="s">
        <v>13</v>
      </c>
      <c r="E19" s="6" t="s">
        <v>19</v>
      </c>
      <c r="F19" s="14"/>
      <c r="G19" s="6">
        <v>2</v>
      </c>
      <c r="H19" s="5">
        <f t="shared" si="0"/>
        <v>0</v>
      </c>
      <c r="I19" s="32"/>
      <c r="J19" s="33"/>
      <c r="K19" s="31"/>
      <c r="L19" s="5">
        <f>IF(VLOOKUP(D19,árak!$B$2:$C$7,2,FALSE)&gt;AVERAGE(árak!$C$2:$C$7),VLOOKUP(D19,árak!$B$2:$C$7,2,FALSE)*G19*0.8,VLOOKUP(D19,árak!$B$2:$C$7,2,FALSE)*G19*0.9)</f>
        <v>240000</v>
      </c>
    </row>
    <row r="20" spans="1:12" x14ac:dyDescent="0.3">
      <c r="A20" s="6">
        <v>1618</v>
      </c>
      <c r="B20" s="7">
        <f t="shared" si="1"/>
        <v>42685</v>
      </c>
      <c r="C20" s="6" t="s">
        <v>29</v>
      </c>
      <c r="D20" s="3" t="s">
        <v>14</v>
      </c>
      <c r="E20" s="6" t="s">
        <v>20</v>
      </c>
      <c r="F20" s="14"/>
      <c r="G20" s="6">
        <v>1</v>
      </c>
      <c r="H20" s="5">
        <f t="shared" si="0"/>
        <v>0</v>
      </c>
      <c r="I20" s="32"/>
      <c r="J20" s="33"/>
      <c r="K20" s="31"/>
      <c r="L20" s="5">
        <f>IF(VLOOKUP(D20,árak!$B$2:$C$7,2,FALSE)&gt;AVERAGE(árak!$C$2:$C$7),VLOOKUP(D20,árak!$B$2:$C$7,2,FALSE)*G20*0.8,VLOOKUP(D20,árak!$B$2:$C$7,2,FALSE)*G20*0.9)</f>
        <v>80000</v>
      </c>
    </row>
    <row r="21" spans="1:12" x14ac:dyDescent="0.3">
      <c r="A21" s="6">
        <v>1619</v>
      </c>
      <c r="B21" s="7">
        <f t="shared" si="1"/>
        <v>42702</v>
      </c>
      <c r="C21" s="6" t="s">
        <v>31</v>
      </c>
      <c r="D21" s="3" t="s">
        <v>17</v>
      </c>
      <c r="E21" s="6" t="s">
        <v>19</v>
      </c>
      <c r="F21" s="14"/>
      <c r="G21" s="6">
        <v>3</v>
      </c>
      <c r="H21" s="5">
        <f t="shared" si="0"/>
        <v>0</v>
      </c>
      <c r="I21" s="32"/>
      <c r="J21" s="33"/>
      <c r="K21" s="31"/>
      <c r="L21" s="5">
        <f>IF(VLOOKUP(D21,árak!$B$2:$C$7,2,FALSE)&gt;AVERAGE(árak!$C$2:$C$7),VLOOKUP(D21,árak!$B$2:$C$7,2,FALSE)*G21*0.8,VLOOKUP(D21,árak!$B$2:$C$7,2,FALSE)*G21*0.9)</f>
        <v>5400</v>
      </c>
    </row>
    <row r="22" spans="1:12" x14ac:dyDescent="0.3">
      <c r="A22" s="6">
        <v>1620</v>
      </c>
      <c r="B22" s="7">
        <f t="shared" si="1"/>
        <v>42719</v>
      </c>
      <c r="C22" s="6" t="s">
        <v>29</v>
      </c>
      <c r="D22" s="3" t="s">
        <v>17</v>
      </c>
      <c r="E22" s="6" t="s">
        <v>19</v>
      </c>
      <c r="F22" s="14"/>
      <c r="G22" s="6">
        <v>4</v>
      </c>
      <c r="H22" s="5">
        <f t="shared" si="0"/>
        <v>0</v>
      </c>
      <c r="I22" s="32"/>
      <c r="J22" s="33"/>
      <c r="K22" s="31"/>
      <c r="L22" s="5">
        <f>IF(VLOOKUP(D22,árak!$B$2:$C$7,2,FALSE)&gt;AVERAGE(árak!$C$2:$C$7),VLOOKUP(D22,árak!$B$2:$C$7,2,FALSE)*G22*0.8,VLOOKUP(D22,árak!$B$2:$C$7,2,FALSE)*G22*0.9)</f>
        <v>7200</v>
      </c>
    </row>
    <row r="24" spans="1:12" x14ac:dyDescent="0.3">
      <c r="L24" s="5"/>
    </row>
  </sheetData>
  <mergeCells count="1">
    <mergeCell ref="U1:V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B1:G9"/>
  <sheetViews>
    <sheetView topLeftCell="D1" workbookViewId="0">
      <selection activeCell="E2" sqref="E2"/>
    </sheetView>
  </sheetViews>
  <sheetFormatPr defaultRowHeight="14.4" x14ac:dyDescent="0.3"/>
  <cols>
    <col min="2" max="2" width="13.109375" customWidth="1"/>
    <col min="3" max="3" width="11" bestFit="1" customWidth="1"/>
    <col min="4" max="4" width="8.5546875" customWidth="1"/>
    <col min="5" max="5" width="22.6640625" customWidth="1"/>
    <col min="6" max="6" width="11.88671875" customWidth="1"/>
    <col min="7" max="7" width="17.6640625" customWidth="1"/>
  </cols>
  <sheetData>
    <row r="1" spans="2:7" x14ac:dyDescent="0.3">
      <c r="B1" s="10" t="s">
        <v>1</v>
      </c>
      <c r="C1" s="10" t="s">
        <v>2</v>
      </c>
      <c r="E1" s="62" t="s">
        <v>44</v>
      </c>
      <c r="F1" s="63" t="s">
        <v>46</v>
      </c>
      <c r="G1" s="63" t="s">
        <v>45</v>
      </c>
    </row>
    <row r="2" spans="2:7" x14ac:dyDescent="0.3">
      <c r="B2" s="11" t="s">
        <v>12</v>
      </c>
      <c r="C2" s="2">
        <v>200000</v>
      </c>
      <c r="E2" s="61">
        <f>AVERAGEIF('2016'!$D$2:$D$22,B2,'2016'!$G$2:$G$22)</f>
        <v>6.2</v>
      </c>
      <c r="F2" s="64"/>
      <c r="G2" s="2">
        <f t="shared" ref="G2:G7" si="0">E2*C2</f>
        <v>1240000</v>
      </c>
    </row>
    <row r="3" spans="2:7" x14ac:dyDescent="0.3">
      <c r="B3" s="11" t="s">
        <v>13</v>
      </c>
      <c r="C3" s="2">
        <v>150000</v>
      </c>
      <c r="E3" s="61">
        <f>AVERAGEIF('2016'!$D$2:$D$22,B3,'2016'!$G$2:$G$22)</f>
        <v>10.199999999999999</v>
      </c>
      <c r="F3" s="64"/>
      <c r="G3" s="2">
        <f t="shared" si="0"/>
        <v>1530000</v>
      </c>
    </row>
    <row r="4" spans="2:7" x14ac:dyDescent="0.3">
      <c r="B4" s="11" t="s">
        <v>14</v>
      </c>
      <c r="C4" s="2">
        <v>100000</v>
      </c>
      <c r="E4" s="61">
        <f>AVERAGEIF('2016'!$D$2:$D$22,B4,'2016'!$G$2:$G$22)</f>
        <v>2.2000000000000002</v>
      </c>
      <c r="F4" s="64"/>
      <c r="G4" s="2">
        <f t="shared" si="0"/>
        <v>220000.00000000003</v>
      </c>
    </row>
    <row r="5" spans="2:7" x14ac:dyDescent="0.3">
      <c r="B5" s="11" t="s">
        <v>15</v>
      </c>
      <c r="C5" s="2">
        <v>20000</v>
      </c>
      <c r="E5" s="61" t="e">
        <f>AVERAGEIF('2016'!$D$2:$D$22,B5,'2016'!$G$2:$G$22)</f>
        <v>#DIV/0!</v>
      </c>
      <c r="F5" s="64"/>
      <c r="G5" s="2" t="e">
        <f>E5*C5</f>
        <v>#DIV/0!</v>
      </c>
    </row>
    <row r="6" spans="2:7" x14ac:dyDescent="0.3">
      <c r="B6" s="11" t="s">
        <v>16</v>
      </c>
      <c r="C6" s="2">
        <v>15000</v>
      </c>
      <c r="E6" s="61">
        <f>AVERAGEIF('2016'!$D$2:$D$22,B6,'2016'!$G$2:$G$22)</f>
        <v>8.6666666666666661</v>
      </c>
      <c r="F6" s="64"/>
      <c r="G6" s="2">
        <f t="shared" si="0"/>
        <v>129999.99999999999</v>
      </c>
    </row>
    <row r="7" spans="2:7" x14ac:dyDescent="0.3">
      <c r="B7" s="11" t="s">
        <v>17</v>
      </c>
      <c r="C7" s="2">
        <v>2000</v>
      </c>
      <c r="E7" s="61">
        <f>AVERAGEIF('2016'!$D$2:$D$22,B7,'2016'!$G$2:$G$22)</f>
        <v>5.666666666666667</v>
      </c>
      <c r="F7" s="64"/>
      <c r="G7" s="2">
        <f t="shared" si="0"/>
        <v>11333.333333333334</v>
      </c>
    </row>
    <row r="9" spans="2:7" x14ac:dyDescent="0.3">
      <c r="E9" s="6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workbookViewId="0">
      <selection activeCell="B1" sqref="B1:D7"/>
    </sheetView>
  </sheetViews>
  <sheetFormatPr defaultRowHeight="14.4" x14ac:dyDescent="0.3"/>
  <cols>
    <col min="2" max="2" width="11.44140625" customWidth="1"/>
    <col min="3" max="3" width="12" customWidth="1"/>
    <col min="4" max="4" width="14.88671875" customWidth="1"/>
  </cols>
  <sheetData>
    <row r="1" spans="2:4" x14ac:dyDescent="0.3">
      <c r="B1" s="56" t="s">
        <v>37</v>
      </c>
      <c r="C1" s="10" t="s">
        <v>2</v>
      </c>
      <c r="D1" s="56" t="s">
        <v>36</v>
      </c>
    </row>
    <row r="2" spans="2:4" x14ac:dyDescent="0.3">
      <c r="B2" s="57" t="s">
        <v>38</v>
      </c>
      <c r="C2" s="2">
        <v>200000</v>
      </c>
      <c r="D2" s="16" t="s">
        <v>12</v>
      </c>
    </row>
    <row r="3" spans="2:4" x14ac:dyDescent="0.3">
      <c r="B3" s="57" t="s">
        <v>39</v>
      </c>
      <c r="C3" s="2">
        <v>150000</v>
      </c>
      <c r="D3" s="16" t="s">
        <v>13</v>
      </c>
    </row>
    <row r="4" spans="2:4" x14ac:dyDescent="0.3">
      <c r="B4" s="57" t="s">
        <v>40</v>
      </c>
      <c r="C4" s="2">
        <v>100000</v>
      </c>
      <c r="D4" s="16" t="s">
        <v>14</v>
      </c>
    </row>
    <row r="5" spans="2:4" x14ac:dyDescent="0.3">
      <c r="B5" s="57" t="s">
        <v>41</v>
      </c>
      <c r="C5" s="2">
        <v>20000</v>
      </c>
      <c r="D5" s="16" t="s">
        <v>15</v>
      </c>
    </row>
    <row r="6" spans="2:4" x14ac:dyDescent="0.3">
      <c r="B6" s="57" t="s">
        <v>42</v>
      </c>
      <c r="C6" s="2">
        <v>15000</v>
      </c>
      <c r="D6" s="16" t="s">
        <v>16</v>
      </c>
    </row>
    <row r="7" spans="2:4" x14ac:dyDescent="0.3">
      <c r="B7" s="57" t="s">
        <v>43</v>
      </c>
      <c r="C7" s="2">
        <v>2000</v>
      </c>
      <c r="D7" s="16" t="s">
        <v>17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3"/>
  <sheetViews>
    <sheetView workbookViewId="0">
      <selection activeCell="I2" sqref="I2"/>
    </sheetView>
  </sheetViews>
  <sheetFormatPr defaultRowHeight="14.4" x14ac:dyDescent="0.3"/>
  <cols>
    <col min="1" max="1" width="11" bestFit="1" customWidth="1"/>
    <col min="2" max="2" width="12.6640625" bestFit="1" customWidth="1"/>
    <col min="3" max="3" width="8.44140625" customWidth="1"/>
    <col min="4" max="4" width="10.88671875" customWidth="1"/>
    <col min="6" max="7" width="0" hidden="1" customWidth="1"/>
    <col min="9" max="9" width="16.44140625" customWidth="1"/>
  </cols>
  <sheetData>
    <row r="1" spans="1:9" x14ac:dyDescent="0.3">
      <c r="A1" s="56" t="s">
        <v>37</v>
      </c>
      <c r="B1" s="10" t="s">
        <v>1</v>
      </c>
      <c r="C1" s="30" t="s">
        <v>18</v>
      </c>
      <c r="D1" s="30" t="s">
        <v>27</v>
      </c>
      <c r="H1" s="73" t="s">
        <v>1</v>
      </c>
      <c r="I1" s="73" t="s">
        <v>65</v>
      </c>
    </row>
    <row r="2" spans="1:9" x14ac:dyDescent="0.3">
      <c r="A2" s="67" t="s">
        <v>52</v>
      </c>
      <c r="B2" s="17" t="s">
        <v>12</v>
      </c>
      <c r="C2" s="18" t="s">
        <v>19</v>
      </c>
      <c r="D2" s="25">
        <v>80</v>
      </c>
      <c r="H2" s="1" t="s">
        <v>13</v>
      </c>
      <c r="I2" s="72"/>
    </row>
    <row r="3" spans="1:9" x14ac:dyDescent="0.3">
      <c r="A3" s="68" t="s">
        <v>53</v>
      </c>
      <c r="B3" s="19" t="s">
        <v>12</v>
      </c>
      <c r="C3" s="20" t="s">
        <v>21</v>
      </c>
      <c r="D3" s="26">
        <v>50</v>
      </c>
    </row>
    <row r="4" spans="1:9" x14ac:dyDescent="0.3">
      <c r="A4" s="69" t="s">
        <v>56</v>
      </c>
      <c r="B4" s="21" t="s">
        <v>12</v>
      </c>
      <c r="C4" s="22" t="s">
        <v>20</v>
      </c>
      <c r="D4" s="27">
        <v>60</v>
      </c>
    </row>
    <row r="5" spans="1:9" x14ac:dyDescent="0.3">
      <c r="A5" s="70" t="s">
        <v>57</v>
      </c>
      <c r="B5" s="23" t="s">
        <v>13</v>
      </c>
      <c r="C5" s="24" t="s">
        <v>19</v>
      </c>
      <c r="D5" s="28">
        <v>70</v>
      </c>
    </row>
    <row r="6" spans="1:9" x14ac:dyDescent="0.3">
      <c r="A6" s="68" t="s">
        <v>58</v>
      </c>
      <c r="B6" s="19" t="s">
        <v>13</v>
      </c>
      <c r="C6" s="20" t="s">
        <v>21</v>
      </c>
      <c r="D6" s="26">
        <v>90</v>
      </c>
    </row>
    <row r="7" spans="1:9" x14ac:dyDescent="0.3">
      <c r="A7" s="69" t="s">
        <v>59</v>
      </c>
      <c r="B7" s="21" t="s">
        <v>13</v>
      </c>
      <c r="C7" s="22" t="s">
        <v>20</v>
      </c>
      <c r="D7" s="27">
        <v>40</v>
      </c>
    </row>
    <row r="8" spans="1:9" x14ac:dyDescent="0.3">
      <c r="A8" s="70" t="s">
        <v>60</v>
      </c>
      <c r="B8" s="23" t="s">
        <v>14</v>
      </c>
      <c r="C8" s="24" t="s">
        <v>19</v>
      </c>
      <c r="D8" s="28">
        <v>100</v>
      </c>
    </row>
    <row r="9" spans="1:9" x14ac:dyDescent="0.3">
      <c r="A9" s="68" t="s">
        <v>61</v>
      </c>
      <c r="B9" s="19" t="s">
        <v>14</v>
      </c>
      <c r="C9" s="20" t="s">
        <v>21</v>
      </c>
      <c r="D9" s="26">
        <v>120</v>
      </c>
    </row>
    <row r="10" spans="1:9" x14ac:dyDescent="0.3">
      <c r="A10" s="69" t="s">
        <v>62</v>
      </c>
      <c r="B10" s="21" t="s">
        <v>14</v>
      </c>
      <c r="C10" s="22" t="s">
        <v>20</v>
      </c>
      <c r="D10" s="27">
        <v>60</v>
      </c>
    </row>
    <row r="11" spans="1:9" x14ac:dyDescent="0.3">
      <c r="A11" s="71" t="s">
        <v>54</v>
      </c>
      <c r="B11" s="16" t="s">
        <v>15</v>
      </c>
      <c r="C11" s="1" t="s">
        <v>19</v>
      </c>
      <c r="D11" s="29">
        <v>80</v>
      </c>
    </row>
    <row r="12" spans="1:9" x14ac:dyDescent="0.3">
      <c r="A12" s="71" t="s">
        <v>63</v>
      </c>
      <c r="B12" s="16" t="s">
        <v>16</v>
      </c>
      <c r="C12" s="1" t="s">
        <v>19</v>
      </c>
      <c r="D12" s="29">
        <v>100</v>
      </c>
    </row>
    <row r="13" spans="1:9" x14ac:dyDescent="0.3">
      <c r="A13" s="71" t="s">
        <v>55</v>
      </c>
      <c r="B13" s="16" t="s">
        <v>17</v>
      </c>
      <c r="C13" s="1" t="s">
        <v>19</v>
      </c>
      <c r="D13" s="29">
        <v>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2015</vt:lpstr>
      <vt:lpstr>2016</vt:lpstr>
      <vt:lpstr>árak</vt:lpstr>
      <vt:lpstr>új árak</vt:lpstr>
      <vt:lpstr>raktárkészlet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Kis Ede</cp:lastModifiedBy>
  <dcterms:created xsi:type="dcterms:W3CDTF">2016-02-19T07:15:32Z</dcterms:created>
  <dcterms:modified xsi:type="dcterms:W3CDTF">2016-06-28T13:22:21Z</dcterms:modified>
</cp:coreProperties>
</file>